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F116E08E-2006-412D-BED5-8E02AB7D9BEF}" xr6:coauthVersionLast="47" xr6:coauthVersionMax="47" xr10:uidLastSave="{00000000-0000-0000-0000-000000000000}"/>
  <bookViews>
    <workbookView xWindow="3465" yWindow="585" windowWidth="16080" windowHeight="10560" xr2:uid="{00000000-000D-0000-FFFF-FFFF00000000}"/>
  </bookViews>
  <sheets>
    <sheet name="Speed Calcs" sheetId="1" r:id="rId1"/>
    <sheet name="Video Calcs" sheetId="2" r:id="rId2"/>
    <sheet name="Fusion Acc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22" i="3" s="1"/>
  <c r="H21" i="3"/>
  <c r="H22" i="3" s="1"/>
  <c r="C21" i="3"/>
  <c r="C22" i="3" s="1"/>
  <c r="B21" i="3"/>
  <c r="B22" i="3" s="1"/>
  <c r="F58" i="1"/>
  <c r="E58" i="1"/>
  <c r="D58" i="1"/>
  <c r="C58" i="1"/>
  <c r="B58" i="1"/>
  <c r="F51" i="1"/>
  <c r="F57" i="1" s="1"/>
  <c r="E57" i="1"/>
  <c r="D57" i="1"/>
  <c r="C57" i="1"/>
  <c r="B57" i="1"/>
  <c r="E51" i="1"/>
  <c r="D51" i="1"/>
  <c r="C51" i="1"/>
  <c r="B51" i="1"/>
  <c r="F16" i="2"/>
  <c r="H16" i="2" s="1"/>
  <c r="D16" i="2"/>
  <c r="F9" i="2"/>
  <c r="H9" i="2" s="1"/>
  <c r="F7" i="2"/>
  <c r="H7" i="2" s="1"/>
  <c r="D10" i="2"/>
  <c r="F10" i="2" s="1"/>
  <c r="H10" i="2" s="1"/>
  <c r="D9" i="2"/>
  <c r="D8" i="2"/>
  <c r="F8" i="2" s="1"/>
  <c r="H8" i="2" s="1"/>
  <c r="D7" i="2"/>
  <c r="D6" i="2"/>
  <c r="F6" i="2" s="1"/>
  <c r="H6" i="2" s="1"/>
  <c r="B70" i="1" l="1"/>
  <c r="B69" i="1"/>
  <c r="B68" i="1"/>
  <c r="B67" i="1"/>
  <c r="B66" i="1"/>
  <c r="C38" i="1"/>
  <c r="C68" i="1" s="1"/>
  <c r="D68" i="1" s="1"/>
  <c r="E68" i="1" s="1"/>
  <c r="C34" i="1"/>
  <c r="F53" i="1" s="1"/>
  <c r="F44" i="1"/>
  <c r="F46" i="1" s="1"/>
  <c r="F54" i="1" s="1"/>
  <c r="E44" i="1"/>
  <c r="E46" i="1" s="1"/>
  <c r="E54" i="1" s="1"/>
  <c r="D44" i="1"/>
  <c r="D46" i="1" s="1"/>
  <c r="D54" i="1" s="1"/>
  <c r="C44" i="1"/>
  <c r="C46" i="1" s="1"/>
  <c r="C54" i="1" s="1"/>
  <c r="B44" i="1"/>
  <c r="B46" i="1" s="1"/>
  <c r="B54" i="1" s="1"/>
  <c r="F28" i="1"/>
  <c r="C18" i="1"/>
  <c r="D8" i="1"/>
  <c r="F18" i="1" s="1"/>
  <c r="D24" i="1"/>
  <c r="F24" i="1"/>
  <c r="C14" i="1"/>
  <c r="D14" i="1"/>
  <c r="F14" i="1"/>
  <c r="C66" i="1" l="1"/>
  <c r="C67" i="1"/>
  <c r="D67" i="1" s="1"/>
  <c r="E67" i="1" s="1"/>
  <c r="C69" i="1"/>
  <c r="D66" i="1"/>
  <c r="E66" i="1" s="1"/>
  <c r="C70" i="1"/>
  <c r="D70" i="1" s="1"/>
  <c r="E70" i="1" s="1"/>
  <c r="D69" i="1"/>
  <c r="E69" i="1" s="1"/>
  <c r="E53" i="1"/>
  <c r="C53" i="1"/>
  <c r="B53" i="1"/>
  <c r="D53" i="1"/>
  <c r="C15" i="1"/>
  <c r="C24" i="1" s="1"/>
  <c r="C25" i="1" s="1"/>
  <c r="D18" i="1"/>
  <c r="C19" i="1" s="1"/>
  <c r="D28" i="1" l="1"/>
  <c r="C28" i="1"/>
  <c r="C29" i="1" l="1"/>
  <c r="C52" i="1" l="1"/>
  <c r="B52" i="1"/>
  <c r="E52" i="1"/>
  <c r="F52" i="1"/>
  <c r="D52" i="1"/>
  <c r="F75" i="1" l="1"/>
  <c r="F74" i="1"/>
  <c r="F73" i="1"/>
  <c r="F76" i="1"/>
  <c r="F72" i="1"/>
  <c r="B75" i="1"/>
  <c r="B74" i="1"/>
  <c r="B73" i="1"/>
  <c r="B76" i="1"/>
  <c r="B72" i="1"/>
  <c r="E76" i="1"/>
  <c r="E72" i="1"/>
  <c r="E75" i="1"/>
  <c r="E74" i="1"/>
  <c r="E73" i="1"/>
  <c r="D73" i="1"/>
  <c r="D76" i="1"/>
  <c r="D72" i="1"/>
  <c r="D75" i="1"/>
  <c r="D74" i="1"/>
  <c r="C74" i="1"/>
  <c r="C73" i="1"/>
  <c r="C76" i="1"/>
  <c r="C72" i="1"/>
  <c r="C75" i="1"/>
</calcChain>
</file>

<file path=xl/sharedStrings.xml><?xml version="1.0" encoding="utf-8"?>
<sst xmlns="http://schemas.openxmlformats.org/spreadsheetml/2006/main" count="126" uniqueCount="86">
  <si>
    <t>Road friction</t>
  </si>
  <si>
    <t>370Z Weight</t>
  </si>
  <si>
    <t>Fusion Weight</t>
  </si>
  <si>
    <t>Tercel Weight</t>
  </si>
  <si>
    <t>F-Pace Weight</t>
  </si>
  <si>
    <t>Inline</t>
  </si>
  <si>
    <t>/</t>
  </si>
  <si>
    <t>All Northerly speed/Energy comes from Northbound 370Z</t>
  </si>
  <si>
    <t xml:space="preserve">V2 NB = </t>
  </si>
  <si>
    <t>MPH</t>
  </si>
  <si>
    <t xml:space="preserve">V2 NB Distance = </t>
  </si>
  <si>
    <t>feet</t>
  </si>
  <si>
    <t>Fusion - Speed</t>
  </si>
  <si>
    <t>All Westerly speed/Energy comes from Fusion</t>
  </si>
  <si>
    <t>V2 WB distance =</t>
  </si>
  <si>
    <t>V2 WB speed =</t>
  </si>
  <si>
    <t>Just Tercel</t>
  </si>
  <si>
    <t>Tercel+370Z</t>
  </si>
  <si>
    <t>Just T in 4</t>
  </si>
  <si>
    <t>T + 370Z in 4</t>
  </si>
  <si>
    <t>370Z Possible Speed Reduction AOI-1 to AOI-3</t>
  </si>
  <si>
    <t xml:space="preserve">Distance = </t>
  </si>
  <si>
    <t xml:space="preserve">Braking = </t>
  </si>
  <si>
    <t>Road Friction =</t>
  </si>
  <si>
    <t>370Z AOI1-AOI3 Speed</t>
  </si>
  <si>
    <t>NB Fusion Speed</t>
  </si>
  <si>
    <t>AOI-3 V1 Speed</t>
  </si>
  <si>
    <t>AOI1-AOI3 Speed</t>
  </si>
  <si>
    <t>EWS 24F006 - People Vs Fidencio Rosas</t>
  </si>
  <si>
    <t>Speed Estimations from TC Report dimensions</t>
  </si>
  <si>
    <t>Tercel+370Z Wt=</t>
  </si>
  <si>
    <t>W3*V3'</t>
  </si>
  <si>
    <t>W3</t>
  </si>
  <si>
    <t>W4*V4' +</t>
  </si>
  <si>
    <t>(W3+W1)*V3'</t>
  </si>
  <si>
    <t>W3+W1</t>
  </si>
  <si>
    <t>W1*V1'</t>
  </si>
  <si>
    <t>W1</t>
  </si>
  <si>
    <t xml:space="preserve">V3 T = </t>
  </si>
  <si>
    <t xml:space="preserve">V3 T&amp;Z = </t>
  </si>
  <si>
    <t>W3*V3T</t>
  </si>
  <si>
    <t>W3*V3T&amp;Z</t>
  </si>
  <si>
    <t>W1*V3T&amp;Z</t>
  </si>
  <si>
    <t>V1 T =</t>
  </si>
  <si>
    <t xml:space="preserve">V1 T&amp;Z = </t>
  </si>
  <si>
    <t>AOI-3</t>
  </si>
  <si>
    <t>AOI-4</t>
  </si>
  <si>
    <t>~ 370Z AOI-1 Impact Speed elements to be combined</t>
  </si>
  <si>
    <t>~ 370Z AOI-1 Impact Speed</t>
  </si>
  <si>
    <t>Fusion Heading South from West</t>
  </si>
  <si>
    <t>Degrees</t>
  </si>
  <si>
    <t>W/B Post Impact MPH</t>
  </si>
  <si>
    <t>S/B Speed (calc)</t>
  </si>
  <si>
    <t>Resultant Speed</t>
  </si>
  <si>
    <t>1 radian =</t>
  </si>
  <si>
    <t>degrees</t>
  </si>
  <si>
    <t>Radians</t>
  </si>
  <si>
    <t>Fusion 10 So from West</t>
  </si>
  <si>
    <t>20 So from West</t>
  </si>
  <si>
    <t>30 So from West</t>
  </si>
  <si>
    <t>40 So from West</t>
  </si>
  <si>
    <t>50 So from West</t>
  </si>
  <si>
    <t>Yield Line to POI - feet</t>
  </si>
  <si>
    <t>Frame Count</t>
  </si>
  <si>
    <t>Nominal Frame Rate</t>
  </si>
  <si>
    <t>Calculated Speed - feet per second</t>
  </si>
  <si>
    <t>Calculated Speed - miles per hour</t>
  </si>
  <si>
    <t>Travel Time based on Frame Count - seconds</t>
  </si>
  <si>
    <t>Windows Movie Maker</t>
  </si>
  <si>
    <t>"Cross" Yield Line time</t>
  </si>
  <si>
    <t>Reach AOI time</t>
  </si>
  <si>
    <t>Travel Time - seconds</t>
  </si>
  <si>
    <t>Speeds based on video analysis</t>
  </si>
  <si>
    <t>AOI-4 Just Tercel</t>
  </si>
  <si>
    <t>Time =</t>
  </si>
  <si>
    <t>seconds</t>
  </si>
  <si>
    <t>feet from gutter</t>
  </si>
  <si>
    <t>Distance =</t>
  </si>
  <si>
    <t>feet from Limit Line</t>
  </si>
  <si>
    <t>G =</t>
  </si>
  <si>
    <t xml:space="preserve">Speed = </t>
  </si>
  <si>
    <t>33 foot</t>
  </si>
  <si>
    <t>42 foot</t>
  </si>
  <si>
    <t>SQR(30 * Distance * G) = Speed from/to a stop</t>
  </si>
  <si>
    <t>Distance / (16.1 * Time^2) = acceleration G from/to a stop</t>
  </si>
  <si>
    <t>Fusion Speed at AOI-1 based on time and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</si>
</sst>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workbookViewId="0">
      <selection activeCell="C4" sqref="C4"/>
    </sheetView>
  </sheetViews>
  <sheetFormatPr defaultRowHeight="15" x14ac:dyDescent="0.25"/>
  <cols>
    <col min="1" max="1" width="23.5703125" bestFit="1" customWidth="1"/>
    <col min="2" max="2" width="16.28515625" bestFit="1" customWidth="1"/>
    <col min="3" max="3" width="17.7109375" customWidth="1"/>
    <col min="4" max="4" width="13.140625" bestFit="1" customWidth="1"/>
    <col min="5" max="5" width="11.5703125" style="2" bestFit="1" customWidth="1"/>
    <col min="6" max="6" width="10.5703125" bestFit="1" customWidth="1"/>
  </cols>
  <sheetData>
    <row r="1" spans="1:6" s="5" customFormat="1" ht="18.75" x14ac:dyDescent="0.3">
      <c r="A1" s="5" t="s">
        <v>28</v>
      </c>
      <c r="E1" s="6"/>
    </row>
    <row r="2" spans="1:6" s="5" customFormat="1" ht="18.75" x14ac:dyDescent="0.3">
      <c r="A2" s="5" t="s">
        <v>29</v>
      </c>
      <c r="E2" s="6"/>
    </row>
    <row r="5" spans="1:6" x14ac:dyDescent="0.25">
      <c r="A5" t="s">
        <v>0</v>
      </c>
      <c r="B5">
        <v>0.75</v>
      </c>
    </row>
    <row r="6" spans="1:6" x14ac:dyDescent="0.25">
      <c r="A6" t="s">
        <v>1</v>
      </c>
      <c r="B6">
        <v>3533</v>
      </c>
    </row>
    <row r="7" spans="1:6" x14ac:dyDescent="0.25">
      <c r="A7" t="s">
        <v>2</v>
      </c>
      <c r="B7">
        <v>3615</v>
      </c>
    </row>
    <row r="8" spans="1:6" x14ac:dyDescent="0.25">
      <c r="A8" t="s">
        <v>3</v>
      </c>
      <c r="B8">
        <v>1950</v>
      </c>
      <c r="C8" s="10" t="s">
        <v>30</v>
      </c>
      <c r="D8">
        <f>B6+B8</f>
        <v>5483</v>
      </c>
    </row>
    <row r="9" spans="1:6" x14ac:dyDescent="0.25">
      <c r="A9" t="s">
        <v>4</v>
      </c>
      <c r="B9">
        <v>4015</v>
      </c>
    </row>
    <row r="12" spans="1:6" ht="18.75" x14ac:dyDescent="0.3">
      <c r="A12" s="6" t="s">
        <v>46</v>
      </c>
    </row>
    <row r="13" spans="1:6" x14ac:dyDescent="0.25">
      <c r="A13" t="s">
        <v>5</v>
      </c>
      <c r="B13" t="s">
        <v>38</v>
      </c>
      <c r="C13" s="2" t="s">
        <v>33</v>
      </c>
      <c r="D13" s="2" t="s">
        <v>31</v>
      </c>
      <c r="E13" s="3" t="s">
        <v>6</v>
      </c>
      <c r="F13" s="2" t="s">
        <v>32</v>
      </c>
    </row>
    <row r="14" spans="1:6" x14ac:dyDescent="0.25">
      <c r="A14" t="s">
        <v>16</v>
      </c>
      <c r="B14" t="s">
        <v>38</v>
      </c>
      <c r="C14">
        <f>(30*B5*0.5*1)^0.5*B9</f>
        <v>13466.719394492484</v>
      </c>
      <c r="D14">
        <f>(30*B5*0.5*1)^0.5*B8</f>
        <v>6540.4988341868848</v>
      </c>
      <c r="E14" s="3" t="s">
        <v>6</v>
      </c>
      <c r="F14">
        <f>B8</f>
        <v>1950</v>
      </c>
    </row>
    <row r="15" spans="1:6" x14ac:dyDescent="0.25">
      <c r="B15" t="s">
        <v>38</v>
      </c>
      <c r="C15" s="1">
        <f>(C14+D14)/F14</f>
        <v>10.260111912143266</v>
      </c>
    </row>
    <row r="17" spans="1:6" x14ac:dyDescent="0.25">
      <c r="A17" t="s">
        <v>5</v>
      </c>
      <c r="B17" t="s">
        <v>39</v>
      </c>
      <c r="C17" s="2" t="s">
        <v>33</v>
      </c>
      <c r="D17" s="2" t="s">
        <v>34</v>
      </c>
      <c r="E17" s="3" t="s">
        <v>6</v>
      </c>
      <c r="F17" s="2" t="s">
        <v>35</v>
      </c>
    </row>
    <row r="18" spans="1:6" x14ac:dyDescent="0.25">
      <c r="A18" t="s">
        <v>17</v>
      </c>
      <c r="B18" t="s">
        <v>39</v>
      </c>
      <c r="C18">
        <f>(30*B5*0.5*1)^0.5*B9</f>
        <v>13466.719394492484</v>
      </c>
      <c r="D18">
        <f>(30*B5*0.5*1)^0.5*D8</f>
        <v>18390.54108094702</v>
      </c>
      <c r="E18" s="3" t="s">
        <v>6</v>
      </c>
      <c r="F18">
        <f>D8</f>
        <v>5483</v>
      </c>
    </row>
    <row r="19" spans="1:6" x14ac:dyDescent="0.25">
      <c r="B19" t="s">
        <v>39</v>
      </c>
      <c r="C19" s="1">
        <f>(C18+D18)/F18</f>
        <v>5.81018794007651</v>
      </c>
    </row>
    <row r="22" spans="1:6" ht="18.75" x14ac:dyDescent="0.3">
      <c r="A22" s="6" t="s">
        <v>45</v>
      </c>
    </row>
    <row r="23" spans="1:6" x14ac:dyDescent="0.25">
      <c r="A23" t="s">
        <v>18</v>
      </c>
      <c r="B23" t="s">
        <v>43</v>
      </c>
      <c r="C23" s="2" t="s">
        <v>40</v>
      </c>
      <c r="D23" s="2" t="s">
        <v>36</v>
      </c>
      <c r="E23" s="3" t="s">
        <v>6</v>
      </c>
      <c r="F23" s="2" t="s">
        <v>37</v>
      </c>
    </row>
    <row r="24" spans="1:6" x14ac:dyDescent="0.25">
      <c r="B24" t="s">
        <v>43</v>
      </c>
      <c r="C24">
        <f>C15*B8</f>
        <v>20007.218228679369</v>
      </c>
      <c r="D24">
        <f>(30*B5*0.5*1)^0.5*B6</f>
        <v>11850.042246760137</v>
      </c>
      <c r="E24" s="3" t="s">
        <v>6</v>
      </c>
      <c r="F24">
        <f>B6</f>
        <v>3533</v>
      </c>
    </row>
    <row r="25" spans="1:6" x14ac:dyDescent="0.25">
      <c r="B25" t="s">
        <v>43</v>
      </c>
      <c r="C25" s="1">
        <f>(C24+D24)/F24</f>
        <v>9.0170564606395427</v>
      </c>
    </row>
    <row r="27" spans="1:6" x14ac:dyDescent="0.25">
      <c r="A27" t="s">
        <v>19</v>
      </c>
      <c r="B27" t="s">
        <v>44</v>
      </c>
      <c r="C27" s="2" t="s">
        <v>41</v>
      </c>
      <c r="D27" s="2" t="s">
        <v>42</v>
      </c>
      <c r="E27" s="3" t="s">
        <v>6</v>
      </c>
      <c r="F27" s="2" t="s">
        <v>37</v>
      </c>
    </row>
    <row r="28" spans="1:6" x14ac:dyDescent="0.25">
      <c r="B28" t="s">
        <v>44</v>
      </c>
      <c r="C28">
        <f>C19*B8</f>
        <v>11329.866483149195</v>
      </c>
      <c r="D28">
        <f>C19*B6</f>
        <v>20527.393992290308</v>
      </c>
      <c r="E28" s="3" t="s">
        <v>6</v>
      </c>
      <c r="F28">
        <f>B6</f>
        <v>3533</v>
      </c>
    </row>
    <row r="29" spans="1:6" x14ac:dyDescent="0.25">
      <c r="B29" t="s">
        <v>44</v>
      </c>
      <c r="C29" s="1">
        <f>(C28+D28)/F28</f>
        <v>9.0170564606395427</v>
      </c>
    </row>
    <row r="32" spans="1:6" ht="18.75" x14ac:dyDescent="0.3">
      <c r="A32" s="5" t="s">
        <v>12</v>
      </c>
      <c r="B32" t="s">
        <v>7</v>
      </c>
    </row>
    <row r="33" spans="1:7" x14ac:dyDescent="0.25">
      <c r="B33" t="s">
        <v>10</v>
      </c>
      <c r="C33">
        <v>19.600000000000001</v>
      </c>
      <c r="D33" t="s">
        <v>11</v>
      </c>
    </row>
    <row r="34" spans="1:7" x14ac:dyDescent="0.25">
      <c r="B34" t="s">
        <v>8</v>
      </c>
      <c r="C34" s="1">
        <f>(30*C33*B5*0.8)^0.5</f>
        <v>18.782971010998235</v>
      </c>
      <c r="D34" t="s">
        <v>9</v>
      </c>
    </row>
    <row r="36" spans="1:7" x14ac:dyDescent="0.25">
      <c r="B36" t="s">
        <v>13</v>
      </c>
    </row>
    <row r="37" spans="1:7" x14ac:dyDescent="0.25">
      <c r="B37" t="s">
        <v>14</v>
      </c>
      <c r="C37">
        <v>38.5</v>
      </c>
      <c r="D37" t="s">
        <v>11</v>
      </c>
    </row>
    <row r="38" spans="1:7" x14ac:dyDescent="0.25">
      <c r="B38" t="s">
        <v>15</v>
      </c>
      <c r="C38" s="1">
        <f>(30*C37*B5*0.8)^0.5</f>
        <v>26.324893162176366</v>
      </c>
      <c r="D38" t="s">
        <v>9</v>
      </c>
    </row>
    <row r="41" spans="1:7" ht="18.75" x14ac:dyDescent="0.3">
      <c r="A41" s="5" t="s">
        <v>20</v>
      </c>
    </row>
    <row r="42" spans="1:7" x14ac:dyDescent="0.25">
      <c r="A42" t="s">
        <v>21</v>
      </c>
      <c r="B42">
        <v>90.5</v>
      </c>
      <c r="C42">
        <v>90.5</v>
      </c>
      <c r="D42">
        <v>90.5</v>
      </c>
      <c r="E42" s="2">
        <v>90.5</v>
      </c>
      <c r="F42">
        <v>90.5</v>
      </c>
    </row>
    <row r="43" spans="1:7" x14ac:dyDescent="0.25">
      <c r="A43" t="s">
        <v>22</v>
      </c>
      <c r="B43">
        <v>0.1</v>
      </c>
      <c r="C43">
        <v>0.25</v>
      </c>
      <c r="D43">
        <v>0.5</v>
      </c>
      <c r="E43" s="2">
        <v>0.75</v>
      </c>
      <c r="F43">
        <v>1</v>
      </c>
    </row>
    <row r="44" spans="1:7" x14ac:dyDescent="0.25">
      <c r="A44" t="s">
        <v>23</v>
      </c>
      <c r="B44">
        <f>B5</f>
        <v>0.75</v>
      </c>
      <c r="C44">
        <f>B5</f>
        <v>0.75</v>
      </c>
      <c r="D44">
        <f>B5</f>
        <v>0.75</v>
      </c>
      <c r="E44" s="2">
        <f>B5</f>
        <v>0.75</v>
      </c>
      <c r="F44">
        <f>B5</f>
        <v>0.75</v>
      </c>
    </row>
    <row r="46" spans="1:7" x14ac:dyDescent="0.25">
      <c r="A46" t="s">
        <v>24</v>
      </c>
      <c r="B46" s="1">
        <f>(30*B42*B44*B43)^0.5</f>
        <v>14.269723192830336</v>
      </c>
      <c r="C46" s="1">
        <f t="shared" ref="C46:F46" si="0">(30*C42*C44*C43)^0.5</f>
        <v>22.562413434736985</v>
      </c>
      <c r="D46" s="1">
        <f t="shared" si="0"/>
        <v>31.90807107927397</v>
      </c>
      <c r="E46" s="4">
        <f t="shared" si="0"/>
        <v>39.079246410339081</v>
      </c>
      <c r="F46" s="1">
        <f t="shared" si="0"/>
        <v>45.124826869473971</v>
      </c>
      <c r="G46" t="s">
        <v>9</v>
      </c>
    </row>
    <row r="47" spans="1:7" x14ac:dyDescent="0.25">
      <c r="B47" s="1"/>
      <c r="C47" s="1"/>
      <c r="D47" s="1"/>
      <c r="E47" s="4"/>
      <c r="F47" s="1"/>
    </row>
    <row r="49" spans="1:7" ht="18.75" x14ac:dyDescent="0.3">
      <c r="A49" s="5" t="s">
        <v>47</v>
      </c>
    </row>
    <row r="50" spans="1:7" ht="18.75" x14ac:dyDescent="0.3">
      <c r="A50" s="5"/>
    </row>
    <row r="51" spans="1:7" x14ac:dyDescent="0.25">
      <c r="A51" s="15" t="s">
        <v>73</v>
      </c>
      <c r="B51" s="1">
        <f>$C$15</f>
        <v>10.260111912143266</v>
      </c>
      <c r="C51" s="1">
        <f t="shared" ref="C51:F51" si="1">$C$15</f>
        <v>10.260111912143266</v>
      </c>
      <c r="D51" s="1">
        <f t="shared" si="1"/>
        <v>10.260111912143266</v>
      </c>
      <c r="E51" s="1">
        <f t="shared" si="1"/>
        <v>10.260111912143266</v>
      </c>
      <c r="F51" s="1">
        <f t="shared" si="1"/>
        <v>10.260111912143266</v>
      </c>
    </row>
    <row r="52" spans="1:7" x14ac:dyDescent="0.25">
      <c r="A52" t="s">
        <v>26</v>
      </c>
      <c r="B52" s="1">
        <f>$C$29</f>
        <v>9.0170564606395427</v>
      </c>
      <c r="C52" s="1">
        <f t="shared" ref="C52:F52" si="2">$C$29</f>
        <v>9.0170564606395427</v>
      </c>
      <c r="D52" s="1">
        <f t="shared" si="2"/>
        <v>9.0170564606395427</v>
      </c>
      <c r="E52" s="4">
        <f t="shared" si="2"/>
        <v>9.0170564606395427</v>
      </c>
      <c r="F52" s="1">
        <f t="shared" si="2"/>
        <v>9.0170564606395427</v>
      </c>
      <c r="G52" t="s">
        <v>9</v>
      </c>
    </row>
    <row r="53" spans="1:7" x14ac:dyDescent="0.25">
      <c r="A53" t="s">
        <v>25</v>
      </c>
      <c r="B53" s="1">
        <f>$C$34</f>
        <v>18.782971010998235</v>
      </c>
      <c r="C53" s="1">
        <f t="shared" ref="C53:F53" si="3">$C$34</f>
        <v>18.782971010998235</v>
      </c>
      <c r="D53" s="1">
        <f t="shared" si="3"/>
        <v>18.782971010998235</v>
      </c>
      <c r="E53" s="4">
        <f t="shared" si="3"/>
        <v>18.782971010998235</v>
      </c>
      <c r="F53" s="1">
        <f t="shared" si="3"/>
        <v>18.782971010998235</v>
      </c>
      <c r="G53" t="s">
        <v>9</v>
      </c>
    </row>
    <row r="54" spans="1:7" x14ac:dyDescent="0.25">
      <c r="A54" t="s">
        <v>27</v>
      </c>
      <c r="B54" s="1">
        <f>B46</f>
        <v>14.269723192830336</v>
      </c>
      <c r="C54" s="1">
        <f>C46</f>
        <v>22.562413434736985</v>
      </c>
      <c r="D54" s="1">
        <f>D46</f>
        <v>31.90807107927397</v>
      </c>
      <c r="E54" s="4">
        <f>E46</f>
        <v>39.079246410339081</v>
      </c>
      <c r="F54" s="1">
        <f>F46</f>
        <v>45.124826869473971</v>
      </c>
      <c r="G54" t="s">
        <v>9</v>
      </c>
    </row>
    <row r="55" spans="1:7" x14ac:dyDescent="0.25">
      <c r="B55" s="1"/>
      <c r="C55" s="1"/>
      <c r="D55" s="1"/>
      <c r="E55" s="4"/>
      <c r="F55" s="1"/>
    </row>
    <row r="57" spans="1:7" s="9" customFormat="1" ht="46.5" x14ac:dyDescent="0.25">
      <c r="A57" s="7" t="s">
        <v>48</v>
      </c>
      <c r="B57" s="8">
        <f>(B51^2+B53^2+B52^2+B54^2)^0.5</f>
        <v>27.258066763144914</v>
      </c>
      <c r="C57" s="8">
        <f t="shared" ref="C57:F57" si="4">(C51^2+C53^2+C52^2+C54^2)^0.5</f>
        <v>32.379618646056741</v>
      </c>
      <c r="D57" s="8">
        <f t="shared" si="4"/>
        <v>39.46520244042928</v>
      </c>
      <c r="E57" s="8">
        <f t="shared" si="4"/>
        <v>45.459484199274257</v>
      </c>
      <c r="F57" s="8">
        <f t="shared" si="4"/>
        <v>50.75063747051918</v>
      </c>
      <c r="G57" s="9" t="s">
        <v>9</v>
      </c>
    </row>
    <row r="58" spans="1:7" ht="18.75" x14ac:dyDescent="0.25">
      <c r="B58" s="17">
        <f>(B52^2+B54^2+B53^2+B55^2)^0.5</f>
        <v>25.2533622952343</v>
      </c>
      <c r="C58" s="17">
        <f t="shared" ref="C58:F58" si="5">(C52^2+C54^2+C53^2+C55^2)^0.5</f>
        <v>30.711069782968508</v>
      </c>
      <c r="D58" s="17">
        <f t="shared" si="5"/>
        <v>38.108165886255421</v>
      </c>
      <c r="E58" s="17">
        <f t="shared" si="5"/>
        <v>44.286508184935528</v>
      </c>
      <c r="F58" s="17">
        <f t="shared" si="5"/>
        <v>49.702689134636984</v>
      </c>
      <c r="G58" s="16" t="s">
        <v>9</v>
      </c>
    </row>
    <row r="62" spans="1:7" x14ac:dyDescent="0.25">
      <c r="A62" t="s">
        <v>54</v>
      </c>
      <c r="B62">
        <v>57.295779510000003</v>
      </c>
      <c r="C62" t="s">
        <v>55</v>
      </c>
    </row>
    <row r="64" spans="1:7" x14ac:dyDescent="0.25">
      <c r="A64" t="s">
        <v>49</v>
      </c>
    </row>
    <row r="65" spans="1:6" x14ac:dyDescent="0.25">
      <c r="A65" t="s">
        <v>50</v>
      </c>
      <c r="B65" t="s">
        <v>56</v>
      </c>
      <c r="C65" t="s">
        <v>51</v>
      </c>
      <c r="D65" t="s">
        <v>52</v>
      </c>
      <c r="E65" t="s">
        <v>53</v>
      </c>
      <c r="F65" s="2"/>
    </row>
    <row r="66" spans="1:6" x14ac:dyDescent="0.25">
      <c r="A66">
        <v>10</v>
      </c>
      <c r="B66" s="11">
        <f>A66/B$62</f>
        <v>0.17453292520882224</v>
      </c>
      <c r="C66" s="11">
        <f>C$38</f>
        <v>26.324893162176366</v>
      </c>
      <c r="D66" s="11">
        <f>TAN(B66)*C66</f>
        <v>4.6417889290143304</v>
      </c>
      <c r="E66" s="11">
        <f>(C66*C66+D66^2)^0.5</f>
        <v>26.73099707196722</v>
      </c>
      <c r="F66" s="2"/>
    </row>
    <row r="67" spans="1:6" x14ac:dyDescent="0.25">
      <c r="A67">
        <v>20</v>
      </c>
      <c r="B67" s="11">
        <f t="shared" ref="B67:B70" si="6">A67/B$62</f>
        <v>0.34906585041764449</v>
      </c>
      <c r="C67" s="11">
        <f t="shared" ref="C67:C70" si="7">C$38</f>
        <v>26.324893162176366</v>
      </c>
      <c r="D67" s="11">
        <f t="shared" ref="D67:D70" si="8">TAN(B67)*C67</f>
        <v>9.581477531829913</v>
      </c>
      <c r="E67" s="11">
        <f t="shared" ref="E67:E70" si="9">(C67*C67+D67^2)^0.5</f>
        <v>28.01436616618269</v>
      </c>
      <c r="F67" s="2"/>
    </row>
    <row r="68" spans="1:6" x14ac:dyDescent="0.25">
      <c r="A68">
        <v>30</v>
      </c>
      <c r="B68" s="11">
        <f t="shared" si="6"/>
        <v>0.52359877562646673</v>
      </c>
      <c r="C68" s="11">
        <f t="shared" si="7"/>
        <v>26.324893162176366</v>
      </c>
      <c r="D68" s="11">
        <f t="shared" si="8"/>
        <v>15.198684154559352</v>
      </c>
      <c r="E68" s="11">
        <f t="shared" si="9"/>
        <v>30.397368307635674</v>
      </c>
      <c r="F68" s="2"/>
    </row>
    <row r="69" spans="1:6" x14ac:dyDescent="0.25">
      <c r="A69">
        <v>40</v>
      </c>
      <c r="B69" s="11">
        <f t="shared" si="6"/>
        <v>0.69813170083528897</v>
      </c>
      <c r="C69" s="11">
        <f t="shared" si="7"/>
        <v>26.324893162176366</v>
      </c>
      <c r="D69" s="11">
        <f t="shared" si="8"/>
        <v>22.0892081448483</v>
      </c>
      <c r="E69" s="11">
        <f t="shared" si="9"/>
        <v>34.364707425881463</v>
      </c>
      <c r="F69" s="2"/>
    </row>
    <row r="70" spans="1:6" x14ac:dyDescent="0.25">
      <c r="A70">
        <v>50</v>
      </c>
      <c r="B70" s="11">
        <f t="shared" si="6"/>
        <v>0.87266462604411121</v>
      </c>
      <c r="C70" s="11">
        <f t="shared" si="7"/>
        <v>26.324893162176366</v>
      </c>
      <c r="D70" s="11">
        <f t="shared" si="8"/>
        <v>31.372786003673561</v>
      </c>
      <c r="E70" s="11">
        <f t="shared" si="9"/>
        <v>40.95426353424385</v>
      </c>
      <c r="F70" s="2"/>
    </row>
    <row r="72" spans="1:6" x14ac:dyDescent="0.25">
      <c r="A72" t="s">
        <v>57</v>
      </c>
      <c r="B72" s="4">
        <f>(B$57^2 + $D66^2)^0.5</f>
        <v>27.65046849739775</v>
      </c>
      <c r="C72" s="4">
        <f t="shared" ref="C72:F72" si="10">(C$57^2 + $D66^2)^0.5</f>
        <v>32.71063906629746</v>
      </c>
      <c r="D72" s="4">
        <f t="shared" si="10"/>
        <v>39.737242080013374</v>
      </c>
      <c r="E72" s="4">
        <f t="shared" si="10"/>
        <v>45.695852198263971</v>
      </c>
      <c r="F72" s="4">
        <f t="shared" si="10"/>
        <v>50.962470584986214</v>
      </c>
    </row>
    <row r="73" spans="1:6" x14ac:dyDescent="0.25">
      <c r="A73" t="s">
        <v>58</v>
      </c>
      <c r="B73" s="4">
        <f t="shared" ref="B73:F73" si="11">(B$57^2 + $D67^2)^0.5</f>
        <v>28.89302537563394</v>
      </c>
      <c r="C73" s="4">
        <f t="shared" si="11"/>
        <v>33.76750531734654</v>
      </c>
      <c r="D73" s="4">
        <f t="shared" si="11"/>
        <v>40.611659844889701</v>
      </c>
      <c r="E73" s="4">
        <f t="shared" si="11"/>
        <v>46.458254544881768</v>
      </c>
      <c r="F73" s="4">
        <f t="shared" si="11"/>
        <v>51.647186906520155</v>
      </c>
    </row>
    <row r="74" spans="1:6" x14ac:dyDescent="0.25">
      <c r="A74" t="s">
        <v>59</v>
      </c>
      <c r="B74" s="4">
        <f t="shared" ref="B74:F74" si="12">(B$57^2 + $D68^2)^0.5</f>
        <v>31.209008374091589</v>
      </c>
      <c r="C74" s="4">
        <f t="shared" si="12"/>
        <v>35.769256403986354</v>
      </c>
      <c r="D74" s="4">
        <f t="shared" si="12"/>
        <v>42.290686961719111</v>
      </c>
      <c r="E74" s="4">
        <f t="shared" si="12"/>
        <v>47.932918789638912</v>
      </c>
      <c r="F74" s="4">
        <f t="shared" si="12"/>
        <v>52.977610399999342</v>
      </c>
    </row>
    <row r="75" spans="1:6" x14ac:dyDescent="0.25">
      <c r="A75" t="s">
        <v>60</v>
      </c>
      <c r="B75" s="4">
        <f t="shared" ref="B75:F75" si="13">(B$57^2 + $D69^2)^0.5</f>
        <v>35.084687830027761</v>
      </c>
      <c r="C75" s="4">
        <f t="shared" si="13"/>
        <v>39.196591945352822</v>
      </c>
      <c r="D75" s="4">
        <f t="shared" si="13"/>
        <v>45.226489142210646</v>
      </c>
      <c r="E75" s="4">
        <f t="shared" si="13"/>
        <v>50.542040126319577</v>
      </c>
      <c r="F75" s="4">
        <f t="shared" si="13"/>
        <v>55.34943830004508</v>
      </c>
    </row>
    <row r="76" spans="1:6" x14ac:dyDescent="0.25">
      <c r="A76" t="s">
        <v>61</v>
      </c>
      <c r="B76" s="4">
        <f t="shared" ref="B76:F76" si="14">(B$57^2 + $D70^2)^0.5</f>
        <v>41.560244288218051</v>
      </c>
      <c r="C76" s="4">
        <f t="shared" si="14"/>
        <v>45.085379063465361</v>
      </c>
      <c r="D76" s="4">
        <f t="shared" si="14"/>
        <v>50.415810072797214</v>
      </c>
      <c r="E76" s="4">
        <f t="shared" si="14"/>
        <v>55.234195977640169</v>
      </c>
      <c r="F76" s="4">
        <f t="shared" si="14"/>
        <v>59.66472077615348</v>
      </c>
    </row>
  </sheetData>
  <printOptions horizontalCentered="1"/>
  <pageMargins left="0.25" right="0.25" top="0.75" bottom="0.25" header="0" footer="0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16"/>
  <sheetViews>
    <sheetView workbookViewId="0">
      <selection activeCell="H16" sqref="A1:H16"/>
    </sheetView>
  </sheetViews>
  <sheetFormatPr defaultRowHeight="15" x14ac:dyDescent="0.25"/>
  <cols>
    <col min="1" max="1" width="18.140625" customWidth="1"/>
    <col min="2" max="3" width="12" customWidth="1"/>
    <col min="4" max="4" width="18.28515625" customWidth="1"/>
  </cols>
  <sheetData>
    <row r="3" spans="1:8" x14ac:dyDescent="0.25">
      <c r="A3" t="s">
        <v>72</v>
      </c>
    </row>
    <row r="5" spans="1:8" s="12" customFormat="1" ht="60" x14ac:dyDescent="0.25">
      <c r="A5" s="12" t="s">
        <v>62</v>
      </c>
      <c r="B5" s="12" t="s">
        <v>63</v>
      </c>
      <c r="C5" s="12" t="s">
        <v>64</v>
      </c>
      <c r="D5" s="12" t="s">
        <v>67</v>
      </c>
      <c r="F5" s="12" t="s">
        <v>65</v>
      </c>
      <c r="H5" s="12" t="s">
        <v>66</v>
      </c>
    </row>
    <row r="6" spans="1:8" x14ac:dyDescent="0.25">
      <c r="A6">
        <v>80</v>
      </c>
      <c r="B6">
        <v>22</v>
      </c>
      <c r="C6">
        <v>30</v>
      </c>
      <c r="D6" s="13">
        <f>B6/C6</f>
        <v>0.73333333333333328</v>
      </c>
      <c r="F6" s="11">
        <f>A6/D6</f>
        <v>109.09090909090909</v>
      </c>
      <c r="H6" s="11">
        <f>F6*360/528</f>
        <v>74.380165289256198</v>
      </c>
    </row>
    <row r="7" spans="1:8" x14ac:dyDescent="0.25">
      <c r="A7">
        <v>80</v>
      </c>
      <c r="B7">
        <v>23</v>
      </c>
      <c r="C7">
        <v>30</v>
      </c>
      <c r="D7" s="13">
        <f t="shared" ref="D7:D10" si="0">B7/C7</f>
        <v>0.76666666666666672</v>
      </c>
      <c r="F7" s="11">
        <f t="shared" ref="F7:F10" si="1">A7/D7</f>
        <v>104.34782608695652</v>
      </c>
      <c r="H7" s="11">
        <f t="shared" ref="H7:H10" si="2">F7*360/528</f>
        <v>71.146245059288532</v>
      </c>
    </row>
    <row r="8" spans="1:8" x14ac:dyDescent="0.25">
      <c r="A8">
        <v>80</v>
      </c>
      <c r="B8">
        <v>24</v>
      </c>
      <c r="C8">
        <v>30</v>
      </c>
      <c r="D8" s="13">
        <f t="shared" si="0"/>
        <v>0.8</v>
      </c>
      <c r="F8" s="11">
        <f t="shared" si="1"/>
        <v>100</v>
      </c>
      <c r="H8" s="11">
        <f t="shared" si="2"/>
        <v>68.181818181818187</v>
      </c>
    </row>
    <row r="9" spans="1:8" x14ac:dyDescent="0.25">
      <c r="A9">
        <v>80</v>
      </c>
      <c r="B9">
        <v>25</v>
      </c>
      <c r="C9">
        <v>30</v>
      </c>
      <c r="D9" s="13">
        <f t="shared" si="0"/>
        <v>0.83333333333333337</v>
      </c>
      <c r="F9" s="11">
        <f t="shared" si="1"/>
        <v>96</v>
      </c>
      <c r="H9" s="11">
        <f t="shared" si="2"/>
        <v>65.454545454545453</v>
      </c>
    </row>
    <row r="10" spans="1:8" x14ac:dyDescent="0.25">
      <c r="A10">
        <v>80</v>
      </c>
      <c r="B10">
        <v>26</v>
      </c>
      <c r="C10">
        <v>30</v>
      </c>
      <c r="D10" s="13">
        <f t="shared" si="0"/>
        <v>0.8666666666666667</v>
      </c>
      <c r="F10" s="11">
        <f t="shared" si="1"/>
        <v>92.307692307692307</v>
      </c>
      <c r="H10" s="11">
        <f t="shared" si="2"/>
        <v>62.937062937062933</v>
      </c>
    </row>
    <row r="13" spans="1:8" x14ac:dyDescent="0.25">
      <c r="B13" t="s">
        <v>68</v>
      </c>
    </row>
    <row r="15" spans="1:8" s="12" customFormat="1" ht="60" x14ac:dyDescent="0.25">
      <c r="A15" s="12" t="s">
        <v>62</v>
      </c>
      <c r="B15" s="12" t="s">
        <v>69</v>
      </c>
      <c r="C15" s="12" t="s">
        <v>70</v>
      </c>
      <c r="D15" s="12" t="s">
        <v>71</v>
      </c>
      <c r="F15" s="12" t="s">
        <v>65</v>
      </c>
      <c r="H15" s="12" t="s">
        <v>66</v>
      </c>
    </row>
    <row r="16" spans="1:8" s="2" customFormat="1" x14ac:dyDescent="0.25">
      <c r="A16" s="2">
        <v>80</v>
      </c>
      <c r="B16" s="2">
        <v>5.33</v>
      </c>
      <c r="C16" s="2">
        <v>6.2</v>
      </c>
      <c r="D16" s="2">
        <f>C16-B16</f>
        <v>0.87000000000000011</v>
      </c>
      <c r="F16" s="14">
        <f t="shared" ref="F16" si="3">A16/D16</f>
        <v>91.954022988505741</v>
      </c>
      <c r="H16" s="14">
        <f t="shared" ref="H16" si="4">F16*360/528</f>
        <v>62.695924764890272</v>
      </c>
    </row>
  </sheetData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I22"/>
  <sheetViews>
    <sheetView topLeftCell="A7" workbookViewId="0">
      <selection activeCell="G9" sqref="G9"/>
    </sheetView>
  </sheetViews>
  <sheetFormatPr defaultRowHeight="15" x14ac:dyDescent="0.25"/>
  <cols>
    <col min="2" max="2" width="10.5703125" bestFit="1" customWidth="1"/>
  </cols>
  <sheetData>
    <row r="7" spans="1:9" x14ac:dyDescent="0.25">
      <c r="A7" t="s">
        <v>85</v>
      </c>
    </row>
    <row r="11" spans="1:9" x14ac:dyDescent="0.25">
      <c r="A11" t="s">
        <v>84</v>
      </c>
    </row>
    <row r="13" spans="1:9" x14ac:dyDescent="0.25">
      <c r="A13" t="s">
        <v>83</v>
      </c>
    </row>
    <row r="16" spans="1:9" x14ac:dyDescent="0.25">
      <c r="A16" t="s">
        <v>74</v>
      </c>
      <c r="B16">
        <v>3</v>
      </c>
      <c r="C16" t="s">
        <v>75</v>
      </c>
      <c r="G16" t="s">
        <v>74</v>
      </c>
      <c r="H16">
        <v>2</v>
      </c>
      <c r="I16" t="s">
        <v>75</v>
      </c>
    </row>
    <row r="17" spans="1:9" x14ac:dyDescent="0.25">
      <c r="A17" t="s">
        <v>77</v>
      </c>
      <c r="B17">
        <v>33</v>
      </c>
      <c r="C17" t="s">
        <v>76</v>
      </c>
      <c r="G17" t="s">
        <v>77</v>
      </c>
      <c r="H17">
        <v>33</v>
      </c>
      <c r="I17" t="s">
        <v>76</v>
      </c>
    </row>
    <row r="18" spans="1:9" x14ac:dyDescent="0.25">
      <c r="A18" t="s">
        <v>77</v>
      </c>
      <c r="B18">
        <v>42</v>
      </c>
      <c r="C18" t="s">
        <v>78</v>
      </c>
      <c r="G18" t="s">
        <v>77</v>
      </c>
      <c r="H18">
        <v>42</v>
      </c>
      <c r="I18" t="s">
        <v>78</v>
      </c>
    </row>
    <row r="20" spans="1:9" x14ac:dyDescent="0.25">
      <c r="B20" t="s">
        <v>81</v>
      </c>
      <c r="C20" t="s">
        <v>82</v>
      </c>
      <c r="H20" t="s">
        <v>81</v>
      </c>
      <c r="I20" t="s">
        <v>82</v>
      </c>
    </row>
    <row r="21" spans="1:9" x14ac:dyDescent="0.25">
      <c r="A21" t="s">
        <v>79</v>
      </c>
      <c r="B21" s="11">
        <f xml:space="preserve"> B17 / (16.1*B16^2)</f>
        <v>0.2277432712215321</v>
      </c>
      <c r="C21" s="11">
        <f xml:space="preserve"> B18 / (16.1*B16^2)</f>
        <v>0.28985507246376813</v>
      </c>
      <c r="G21" t="s">
        <v>79</v>
      </c>
      <c r="H21" s="11">
        <f xml:space="preserve"> H17 / (16.1*H16^2)</f>
        <v>0.51242236024844712</v>
      </c>
      <c r="I21" s="11">
        <f xml:space="preserve"> H18 / (16.1*H16^2)</f>
        <v>0.65217391304347816</v>
      </c>
    </row>
    <row r="22" spans="1:9" x14ac:dyDescent="0.25">
      <c r="A22" t="s">
        <v>80</v>
      </c>
      <c r="B22" s="1">
        <f>(30*B17*B21)^0.5</f>
        <v>15.015519921378573</v>
      </c>
      <c r="C22" s="1">
        <f>(30*B18*C21)^0.5</f>
        <v>19.110661718118184</v>
      </c>
      <c r="G22" t="s">
        <v>80</v>
      </c>
      <c r="H22" s="1">
        <f>(30*H17*H21)^0.5</f>
        <v>22.523279882067857</v>
      </c>
      <c r="I22" s="1">
        <f>(30*H18*I21)^0.5</f>
        <v>28.665992577177274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Speed Calcs</vt:lpstr>
      <vt:lpstr>Video Calcs</vt:lpstr>
      <vt:lpstr>Fusion Accel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2026-02-09T05:10:58Z</dcterms:modified>
</cp:coreProperties>
</file>